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roslyns-my.sharepoint.com/personal/robbiestewart_roslyns_co_uk/Documents/N.O.M/Marketing/Wages.Cloud/Blogs, articles and content/"/>
    </mc:Choice>
  </mc:AlternateContent>
  <xr:revisionPtr revIDLastSave="20" documentId="8_{68DF33C3-FEE5-4434-B43A-5F1EF5680A58}" xr6:coauthVersionLast="47" xr6:coauthVersionMax="47" xr10:uidLastSave="{8C27CA66-23A9-4C38-B4D5-B594A167A7A2}"/>
  <bookViews>
    <workbookView xWindow="-120" yWindow="-120" windowWidth="25440" windowHeight="15390" xr2:uid="{00000000-000D-0000-FFFF-FFFF00000000}"/>
  </bookViews>
  <sheets>
    <sheet name="Simple Cashflow Calculator" sheetId="1" r:id="rId1"/>
    <sheet name="Sheet2" sheetId="2" state="hidden" r:id="rId2"/>
  </sheets>
  <definedNames>
    <definedName name="_xlnm.Print_Area" localSheetId="0">'Simple Cashflow Calculator'!$A$1:$N$54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D34" i="1"/>
  <c r="E30" i="1"/>
  <c r="L35" i="1"/>
  <c r="AC5" i="1"/>
  <c r="O5" i="1" s="1"/>
  <c r="AC6" i="1"/>
  <c r="O6" i="1" s="1"/>
  <c r="AC7" i="1"/>
  <c r="O7" i="1" s="1"/>
  <c r="AC8" i="1"/>
  <c r="O8" i="1" s="1"/>
  <c r="AC9" i="1"/>
  <c r="O9" i="1" s="1"/>
  <c r="AC10" i="1"/>
  <c r="O10" i="1" s="1"/>
  <c r="AC11" i="1"/>
  <c r="O11" i="1" s="1"/>
  <c r="AC12" i="1"/>
  <c r="O12" i="1" s="1"/>
  <c r="AC13" i="1"/>
  <c r="O13" i="1" s="1"/>
  <c r="AC14" i="1"/>
  <c r="O14" i="1" s="1"/>
  <c r="AC15" i="1"/>
  <c r="O15" i="1" s="1"/>
  <c r="AC16" i="1"/>
  <c r="O16" i="1" s="1"/>
  <c r="AC17" i="1"/>
  <c r="O17" i="1" s="1"/>
  <c r="AC18" i="1"/>
  <c r="O18" i="1" s="1"/>
  <c r="AC19" i="1"/>
  <c r="O19" i="1" s="1"/>
  <c r="AC20" i="1"/>
  <c r="O20" i="1" s="1"/>
  <c r="AC21" i="1"/>
  <c r="O21" i="1" s="1"/>
  <c r="AC22" i="1"/>
  <c r="O22" i="1" s="1"/>
  <c r="AC23" i="1"/>
  <c r="O23" i="1" s="1"/>
  <c r="AC24" i="1"/>
  <c r="O24" i="1" s="1"/>
  <c r="AC25" i="1"/>
  <c r="O25" i="1" s="1"/>
  <c r="AC26" i="1"/>
  <c r="O26" i="1" s="1"/>
  <c r="AC27" i="1"/>
  <c r="O27" i="1" s="1"/>
  <c r="AC28" i="1"/>
  <c r="O28" i="1" s="1"/>
  <c r="AC29" i="1"/>
  <c r="O29" i="1" s="1"/>
  <c r="AC30" i="1"/>
  <c r="O30" i="1" s="1"/>
  <c r="AC31" i="1"/>
  <c r="O31" i="1" s="1"/>
  <c r="AC32" i="1"/>
  <c r="O32" i="1" s="1"/>
  <c r="AC33" i="1"/>
  <c r="O33" i="1" s="1"/>
  <c r="AC34" i="1"/>
  <c r="O34" i="1" s="1"/>
  <c r="K35" i="1"/>
  <c r="M6" i="1"/>
  <c r="M5" i="1"/>
  <c r="M35" i="1" l="1"/>
  <c r="M8" i="1"/>
  <c r="M9" i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7" i="1"/>
  <c r="D33" i="1" l="1"/>
  <c r="D9" i="1"/>
  <c r="P9" i="1" s="1"/>
  <c r="N11" i="1" s="1"/>
  <c r="N10" i="1" l="1"/>
  <c r="N26" i="1"/>
  <c r="N8" i="1"/>
  <c r="N24" i="1"/>
  <c r="N13" i="1"/>
  <c r="N29" i="1"/>
  <c r="N23" i="1"/>
  <c r="N14" i="1"/>
  <c r="N30" i="1"/>
  <c r="N12" i="1"/>
  <c r="N28" i="1"/>
  <c r="N17" i="1"/>
  <c r="N33" i="1"/>
  <c r="N27" i="1"/>
  <c r="N18" i="1"/>
  <c r="N5" i="1"/>
  <c r="N6" i="1"/>
  <c r="N34" i="1"/>
  <c r="N16" i="1"/>
  <c r="N32" i="1"/>
  <c r="N21" i="1"/>
  <c r="N31" i="1"/>
  <c r="N22" i="1"/>
  <c r="N15" i="1"/>
  <c r="N20" i="1"/>
  <c r="N9" i="1"/>
  <c r="N25" i="1"/>
  <c r="N19" i="1"/>
  <c r="N7" i="1"/>
  <c r="E20" i="1"/>
  <c r="E21" i="1"/>
  <c r="E18" i="1"/>
  <c r="E19" i="1"/>
  <c r="D32" i="1"/>
  <c r="S5" i="1"/>
  <c r="S6" i="1" l="1"/>
  <c r="S7" i="1"/>
  <c r="S8" i="1"/>
  <c r="S9" i="1" l="1"/>
  <c r="D30" i="1" s="1"/>
  <c r="D22" i="1" l="1"/>
  <c r="E22" i="1" s="1"/>
  <c r="D15" i="1"/>
  <c r="D29" i="1" l="1"/>
  <c r="D31" i="1"/>
  <c r="D35" i="1" l="1"/>
  <c r="N35" i="1"/>
  <c r="B37" i="1" l="1"/>
  <c r="C43" i="1"/>
  <c r="C39" i="1" s="1"/>
  <c r="B44" i="1"/>
  <c r="R13" i="1"/>
</calcChain>
</file>

<file path=xl/sharedStrings.xml><?xml version="1.0" encoding="utf-8"?>
<sst xmlns="http://schemas.openxmlformats.org/spreadsheetml/2006/main" count="82" uniqueCount="79">
  <si>
    <t>Gross Drink</t>
  </si>
  <si>
    <t>Gross Food</t>
  </si>
  <si>
    <t>Gross Accommodation</t>
  </si>
  <si>
    <t>Gross Other</t>
  </si>
  <si>
    <t>Current bank balance</t>
  </si>
  <si>
    <t>Savings Account</t>
  </si>
  <si>
    <t>NOTES</t>
  </si>
  <si>
    <t>Total Weekly GROSS Income</t>
  </si>
  <si>
    <t>Total funds available</t>
  </si>
  <si>
    <t>Weekly staffing costs</t>
  </si>
  <si>
    <t>Rota Cost Front of House</t>
  </si>
  <si>
    <t>Rota Cost Kitchen</t>
  </si>
  <si>
    <t>Rota Cost Management</t>
  </si>
  <si>
    <t>% of Income</t>
  </si>
  <si>
    <t>Total Weekly Staffing costs</t>
  </si>
  <si>
    <t>Water Rates</t>
  </si>
  <si>
    <t>Utilities: Gas / Oil &amp; Electric</t>
  </si>
  <si>
    <t>Insurance</t>
  </si>
  <si>
    <t>Refuse Disposal</t>
  </si>
  <si>
    <t>Cellar Gas</t>
  </si>
  <si>
    <t>Cleaning Materials &amp; Laundry</t>
  </si>
  <si>
    <t>Machine Rental</t>
  </si>
  <si>
    <t>Equipment / EPOS / F&amp;F Hire</t>
  </si>
  <si>
    <t>Equipment / F&amp;F Repair &amp; Service</t>
  </si>
  <si>
    <t>Telephone</t>
  </si>
  <si>
    <t>Satellite TV</t>
  </si>
  <si>
    <t>Entertainment</t>
  </si>
  <si>
    <t>Marketing &amp; Advertising</t>
  </si>
  <si>
    <t>Garden Expenses</t>
  </si>
  <si>
    <t>Security</t>
  </si>
  <si>
    <t>Window Cleaner</t>
  </si>
  <si>
    <t>IT Expenses</t>
  </si>
  <si>
    <t>Subscriptions</t>
  </si>
  <si>
    <t>Accountancy &amp; Payroll Fees</t>
  </si>
  <si>
    <t>Stocktaking Fees</t>
  </si>
  <si>
    <t>Bank Charges &amp; Interest</t>
  </si>
  <si>
    <t>Tie Release Fees</t>
  </si>
  <si>
    <t>SUMMARY RESULT</t>
  </si>
  <si>
    <t>WEEKLY GROSS BREAKEVEN IS</t>
  </si>
  <si>
    <t>Tax Re-Payments</t>
  </si>
  <si>
    <t>Loan/Card repayments</t>
  </si>
  <si>
    <t>Wet profit</t>
  </si>
  <si>
    <t>Dry Profit</t>
  </si>
  <si>
    <t>Accom profit</t>
  </si>
  <si>
    <t>Other profit</t>
  </si>
  <si>
    <t>Bank and savings</t>
  </si>
  <si>
    <t>Fuel &amp; Motor Expenses</t>
  </si>
  <si>
    <t>Total Weekly Rent Cost</t>
  </si>
  <si>
    <t>Total Weekly Staffing Cost</t>
  </si>
  <si>
    <t>Total Weekly Other Costs</t>
  </si>
  <si>
    <t>Total NET Weekly income</t>
  </si>
  <si>
    <t>Total NET Weekly Profit</t>
  </si>
  <si>
    <t>BREAKEVEN DIFFERENCE</t>
  </si>
  <si>
    <t>weeks</t>
  </si>
  <si>
    <t>ENTER COSTS</t>
  </si>
  <si>
    <t>Monthly Cost</t>
  </si>
  <si>
    <t>For support and further information please get in touch</t>
  </si>
  <si>
    <t xml:space="preserve">WEEKLY  </t>
  </si>
  <si>
    <t>Simple Hospitality Business Cashflow Calculator</t>
  </si>
  <si>
    <t>Monthly rent/mortgage</t>
  </si>
  <si>
    <t>Expected     GP %</t>
  </si>
  <si>
    <t>As Monthly Cost</t>
  </si>
  <si>
    <t>As Annual Cost</t>
  </si>
  <si>
    <t>Business rates</t>
  </si>
  <si>
    <t>Your monthly rent costs</t>
  </si>
  <si>
    <r>
      <t xml:space="preserve">Your other monthly costs </t>
    </r>
    <r>
      <rPr>
        <b/>
        <u/>
        <sz val="10"/>
        <color theme="1"/>
        <rFont val="Calibri"/>
        <family val="2"/>
        <scheme val="minor"/>
      </rPr>
      <t>(</t>
    </r>
    <r>
      <rPr>
        <b/>
        <u/>
        <sz val="12"/>
        <color theme="1"/>
        <rFont val="Calibri"/>
        <family val="2"/>
        <scheme val="minor"/>
      </rPr>
      <t>exc VAT</t>
    </r>
    <r>
      <rPr>
        <b/>
        <u/>
        <sz val="10"/>
        <color theme="1"/>
        <rFont val="Calibri"/>
        <family val="2"/>
        <scheme val="minor"/>
      </rPr>
      <t>)</t>
    </r>
  </si>
  <si>
    <t>weekly revenue as a monthly</t>
  </si>
  <si>
    <t>% of Monthly Income</t>
  </si>
  <si>
    <r>
      <t xml:space="preserve">Expected weekly income </t>
    </r>
    <r>
      <rPr>
        <b/>
        <sz val="14"/>
        <color theme="1"/>
        <rFont val="Calibri"/>
        <family val="2"/>
        <scheme val="minor"/>
      </rPr>
      <t>(INC VAT)</t>
    </r>
  </si>
  <si>
    <r>
      <t xml:space="preserve">Credit available </t>
    </r>
    <r>
      <rPr>
        <sz val="10"/>
        <color theme="1"/>
        <rFont val="Calibri"/>
        <family val="2"/>
        <scheme val="minor"/>
      </rPr>
      <t>(e.g overdraft)</t>
    </r>
  </si>
  <si>
    <t>ERROR: Please enter costs either annually or monthly</t>
  </si>
  <si>
    <t>Specify another cost</t>
  </si>
  <si>
    <t>Total 'other' monthly costs</t>
  </si>
  <si>
    <t>As Annual</t>
  </si>
  <si>
    <t>As Monthly</t>
  </si>
  <si>
    <t>Hare and Hounds</t>
  </si>
  <si>
    <t>Total Weekly cost inc Pension</t>
  </si>
  <si>
    <t>To properly calculate staffing costs,  go to www.wages.cloud/resources for our FREE rota planner</t>
  </si>
  <si>
    <t>support@wages.cloud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</si>
</sst>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164" formatCode="0.0%"/>
    <numFmt numFmtId="165" formatCode="&quot;£&quot;#,##0.00"/>
    <numFmt numFmtId="166" formatCode="&quot;£&quot;#,##0"/>
    <numFmt numFmtId="167" formatCode="&quot;£&quot;#,##0.0;[Red]\-&quot;£&quot;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5" borderId="0" xfId="0" applyFill="1"/>
    <xf numFmtId="0" fontId="7" fillId="0" borderId="0" xfId="0" applyFont="1"/>
    <xf numFmtId="165" fontId="7" fillId="0" borderId="0" xfId="1" applyNumberFormat="1" applyFont="1"/>
    <xf numFmtId="165" fontId="7" fillId="0" borderId="0" xfId="0" applyNumberFormat="1" applyFont="1"/>
    <xf numFmtId="6" fontId="0" fillId="0" borderId="0" xfId="0" applyNumberFormat="1"/>
    <xf numFmtId="0" fontId="4" fillId="0" borderId="0" xfId="0" applyFont="1"/>
    <xf numFmtId="6" fontId="0" fillId="4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6" fontId="1" fillId="3" borderId="1" xfId="0" applyNumberFormat="1" applyFont="1" applyFill="1" applyBorder="1"/>
    <xf numFmtId="6" fontId="9" fillId="4" borderId="1" xfId="0" applyNumberFormat="1" applyFont="1" applyFill="1" applyBorder="1"/>
    <xf numFmtId="8" fontId="5" fillId="0" borderId="0" xfId="0" applyNumberFormat="1" applyFont="1"/>
    <xf numFmtId="6" fontId="0" fillId="2" borderId="1" xfId="0" applyNumberFormat="1" applyFill="1" applyBorder="1" applyProtection="1">
      <protection locked="0"/>
    </xf>
    <xf numFmtId="9" fontId="0" fillId="2" borderId="1" xfId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7" fontId="0" fillId="0" borderId="0" xfId="0" applyNumberFormat="1"/>
    <xf numFmtId="1" fontId="7" fillId="0" borderId="0" xfId="0" applyNumberFormat="1" applyFont="1"/>
    <xf numFmtId="166" fontId="1" fillId="5" borderId="7" xfId="0" applyNumberFormat="1" applyFont="1" applyFill="1" applyBorder="1"/>
    <xf numFmtId="166" fontId="0" fillId="2" borderId="3" xfId="0" applyNumberFormat="1" applyFill="1" applyBorder="1" applyProtection="1">
      <protection locked="0"/>
    </xf>
    <xf numFmtId="0" fontId="8" fillId="0" borderId="0" xfId="2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6" fontId="0" fillId="4" borderId="11" xfId="0" applyNumberFormat="1" applyFill="1" applyBorder="1"/>
    <xf numFmtId="166" fontId="5" fillId="2" borderId="1" xfId="0" applyNumberFormat="1" applyFont="1" applyFill="1" applyBorder="1" applyProtection="1"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/>
    </xf>
    <xf numFmtId="0" fontId="0" fillId="3" borderId="0" xfId="0" applyFill="1"/>
    <xf numFmtId="0" fontId="1" fillId="3" borderId="0" xfId="0" applyFont="1" applyFill="1"/>
    <xf numFmtId="166" fontId="1" fillId="4" borderId="4" xfId="0" applyNumberFormat="1" applyFont="1" applyFill="1" applyBorder="1"/>
    <xf numFmtId="0" fontId="1" fillId="0" borderId="7" xfId="0" applyFont="1" applyBorder="1" applyAlignment="1">
      <alignment horizontal="left"/>
    </xf>
    <xf numFmtId="0" fontId="2" fillId="5" borderId="0" xfId="0" applyFont="1" applyFill="1" applyAlignment="1">
      <alignment horizontal="right"/>
    </xf>
    <xf numFmtId="0" fontId="0" fillId="5" borderId="7" xfId="0" applyFill="1" applyBorder="1" applyAlignment="1">
      <alignment horizontal="left"/>
    </xf>
    <xf numFmtId="165" fontId="6" fillId="5" borderId="7" xfId="0" applyNumberFormat="1" applyFont="1" applyFill="1" applyBorder="1"/>
    <xf numFmtId="10" fontId="6" fillId="5" borderId="7" xfId="0" applyNumberFormat="1" applyFont="1" applyFill="1" applyBorder="1"/>
    <xf numFmtId="0" fontId="9" fillId="0" borderId="0" xfId="0" applyFont="1" applyAlignment="1">
      <alignment vertical="center" wrapText="1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4" fillId="5" borderId="0" xfId="0" applyFont="1" applyFill="1" applyAlignment="1">
      <alignment horizontal="left"/>
    </xf>
    <xf numFmtId="1" fontId="13" fillId="5" borderId="0" xfId="0" applyNumberFormat="1" applyFont="1" applyFill="1" applyAlignment="1">
      <alignment horizontal="center"/>
    </xf>
    <xf numFmtId="0" fontId="4" fillId="5" borderId="0" xfId="0" applyFont="1" applyFill="1"/>
    <xf numFmtId="0" fontId="6" fillId="3" borderId="0" xfId="0" applyFont="1" applyFill="1" applyAlignment="1">
      <alignment horizontal="center" vertical="center"/>
    </xf>
    <xf numFmtId="8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9" xfId="0" applyBorder="1"/>
    <xf numFmtId="0" fontId="19" fillId="0" borderId="0" xfId="0" applyFont="1"/>
    <xf numFmtId="8" fontId="6" fillId="4" borderId="3" xfId="0" applyNumberFormat="1" applyFont="1" applyFill="1" applyBorder="1"/>
    <xf numFmtId="164" fontId="6" fillId="4" borderId="1" xfId="0" applyNumberFormat="1" applyFont="1" applyFill="1" applyBorder="1"/>
    <xf numFmtId="164" fontId="6" fillId="4" borderId="4" xfId="0" applyNumberFormat="1" applyFont="1" applyFill="1" applyBorder="1"/>
    <xf numFmtId="165" fontId="10" fillId="5" borderId="7" xfId="0" applyNumberFormat="1" applyFont="1" applyFill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65" fontId="10" fillId="5" borderId="8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3" fillId="5" borderId="0" xfId="0" applyNumberFormat="1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7">
    <dxf>
      <font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theme="2" tint="-9.9948118533890809E-2"/>
      </font>
    </dxf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E5D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mygov.scot/non-domestic-rates-calculator/#introduction" TargetMode="External"/><Relationship Id="rId7" Type="http://schemas.openxmlformats.org/officeDocument/2006/relationships/image" Target="../media/image4.svg"/><Relationship Id="rId2" Type="http://schemas.openxmlformats.org/officeDocument/2006/relationships/image" Target="../media/image1.png"/><Relationship Id="rId1" Type="http://schemas.openxmlformats.org/officeDocument/2006/relationships/hyperlink" Target="https://www.gov.uk/correct-your-business-rates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8.png"/><Relationship Id="rId5" Type="http://schemas.openxmlformats.org/officeDocument/2006/relationships/hyperlink" Target="http://www.roslyns.co.uk/toolkit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2.png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39</xdr:row>
      <xdr:rowOff>53340</xdr:rowOff>
    </xdr:from>
    <xdr:to>
      <xdr:col>14</xdr:col>
      <xdr:colOff>0</xdr:colOff>
      <xdr:row>52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3FA361-C412-454D-904D-304CB5B9A4C8}"/>
            </a:ext>
          </a:extLst>
        </xdr:cNvPr>
        <xdr:cNvSpPr txBox="1"/>
      </xdr:nvSpPr>
      <xdr:spPr>
        <a:xfrm>
          <a:off x="4961068" y="7870564"/>
          <a:ext cx="5509708" cy="2323203"/>
        </a:xfrm>
        <a:prstGeom prst="rect">
          <a:avLst/>
        </a:prstGeom>
        <a:solidFill>
          <a:schemeClr val="lt1"/>
        </a:solidFill>
        <a:ln w="15875" cmpd="sng">
          <a:solidFill>
            <a:srgbClr val="0E5D5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Enter your notes here</a:t>
          </a:r>
        </a:p>
        <a:p>
          <a:endParaRPr lang="en-GB" sz="1100"/>
        </a:p>
        <a:p>
          <a:endParaRPr lang="en-GB" sz="1100"/>
        </a:p>
        <a:p>
          <a:endParaRPr lang="en-GB" sz="1100"/>
        </a:p>
      </xdr:txBody>
    </xdr:sp>
    <xdr:clientData/>
  </xdr:twoCellAnchor>
  <xdr:twoCellAnchor editAs="oneCell">
    <xdr:from>
      <xdr:col>9</xdr:col>
      <xdr:colOff>119293</xdr:colOff>
      <xdr:row>4</xdr:row>
      <xdr:rowOff>10269</xdr:rowOff>
    </xdr:from>
    <xdr:to>
      <xdr:col>9</xdr:col>
      <xdr:colOff>553633</xdr:colOff>
      <xdr:row>5</xdr:row>
      <xdr:rowOff>14081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15008A-61D1-4E20-960A-F9D05198B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0173" y="1351389"/>
          <a:ext cx="434340" cy="186692"/>
        </a:xfrm>
        <a:prstGeom prst="rect">
          <a:avLst/>
        </a:prstGeom>
      </xdr:spPr>
    </xdr:pic>
    <xdr:clientData/>
  </xdr:twoCellAnchor>
  <xdr:twoCellAnchor editAs="oneCell">
    <xdr:from>
      <xdr:col>8</xdr:col>
      <xdr:colOff>279312</xdr:colOff>
      <xdr:row>4</xdr:row>
      <xdr:rowOff>10807</xdr:rowOff>
    </xdr:from>
    <xdr:to>
      <xdr:col>9</xdr:col>
      <xdr:colOff>113101</xdr:colOff>
      <xdr:row>5</xdr:row>
      <xdr:rowOff>0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3736C0-FE59-41BC-83F5-07AB4387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0592" y="1351927"/>
          <a:ext cx="443389" cy="172073"/>
        </a:xfrm>
        <a:prstGeom prst="rect">
          <a:avLst/>
        </a:prstGeom>
      </xdr:spPr>
    </xdr:pic>
    <xdr:clientData/>
  </xdr:twoCellAnchor>
  <xdr:twoCellAnchor>
    <xdr:from>
      <xdr:col>0</xdr:col>
      <xdr:colOff>488129</xdr:colOff>
      <xdr:row>19</xdr:row>
      <xdr:rowOff>94578</xdr:rowOff>
    </xdr:from>
    <xdr:to>
      <xdr:col>0</xdr:col>
      <xdr:colOff>1013909</xdr:colOff>
      <xdr:row>21</xdr:row>
      <xdr:rowOff>125058</xdr:rowOff>
    </xdr:to>
    <xdr:grpSp>
      <xdr:nvGrpSpPr>
        <xdr:cNvPr id="16" name="Group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1189908-ED9B-4E60-B5D2-33ED013CC1BB}"/>
            </a:ext>
          </a:extLst>
        </xdr:cNvPr>
        <xdr:cNvGrpSpPr/>
      </xdr:nvGrpSpPr>
      <xdr:grpSpPr>
        <a:xfrm>
          <a:off x="488129" y="4151107"/>
          <a:ext cx="525780" cy="411480"/>
          <a:chOff x="510540" y="4145280"/>
          <a:chExt cx="525780" cy="396240"/>
        </a:xfrm>
      </xdr:grpSpPr>
      <xdr:pic>
        <xdr:nvPicPr>
          <xdr:cNvPr id="13" name="Graphic 12" descr="Daily calendar">
            <a:extLst>
              <a:ext uri="{FF2B5EF4-FFF2-40B4-BE49-F238E27FC236}">
                <a16:creationId xmlns:a16="http://schemas.microsoft.com/office/drawing/2014/main" id="{C61C9F8E-1CF5-41D1-BE75-A2AC40256A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510540" y="4145280"/>
            <a:ext cx="342900" cy="342900"/>
          </a:xfrm>
          <a:prstGeom prst="rect">
            <a:avLst/>
          </a:prstGeom>
        </xdr:spPr>
      </xdr:pic>
      <xdr:pic>
        <xdr:nvPicPr>
          <xdr:cNvPr id="15" name="Graphic 14" descr="Cursor">
            <a:extLst>
              <a:ext uri="{FF2B5EF4-FFF2-40B4-BE49-F238E27FC236}">
                <a16:creationId xmlns:a16="http://schemas.microsoft.com/office/drawing/2014/main" id="{6F0AEC87-C6D0-4A62-BE0F-2C17F349C5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746760" y="4251960"/>
            <a:ext cx="289560" cy="289560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649940</xdr:colOff>
      <xdr:row>36</xdr:row>
      <xdr:rowOff>156882</xdr:rowOff>
    </xdr:from>
    <xdr:to>
      <xdr:col>14</xdr:col>
      <xdr:colOff>44824</xdr:colOff>
      <xdr:row>39</xdr:row>
      <xdr:rowOff>60482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616082-4ABE-A686-F6E2-3B8D479531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894" b="26903"/>
        <a:stretch/>
      </xdr:blipFill>
      <xdr:spPr>
        <a:xfrm>
          <a:off x="8415616" y="7395882"/>
          <a:ext cx="2745443" cy="609571"/>
        </a:xfrm>
        <a:prstGeom prst="rect">
          <a:avLst/>
        </a:prstGeom>
      </xdr:spPr>
    </xdr:pic>
    <xdr:clientData/>
  </xdr:twoCellAnchor>
  <xdr:twoCellAnchor editAs="oneCell">
    <xdr:from>
      <xdr:col>10</xdr:col>
      <xdr:colOff>679076</xdr:colOff>
      <xdr:row>0</xdr:row>
      <xdr:rowOff>51547</xdr:rowOff>
    </xdr:from>
    <xdr:to>
      <xdr:col>14</xdr:col>
      <xdr:colOff>73960</xdr:colOff>
      <xdr:row>2</xdr:row>
      <xdr:rowOff>33589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446651-BA71-46FB-B213-CA8B5526EF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894" b="26903"/>
        <a:stretch/>
      </xdr:blipFill>
      <xdr:spPr>
        <a:xfrm>
          <a:off x="8444752" y="51547"/>
          <a:ext cx="2745443" cy="609571"/>
        </a:xfrm>
        <a:prstGeom prst="rect">
          <a:avLst/>
        </a:prstGeom>
      </xdr:spPr>
    </xdr:pic>
    <xdr:clientData/>
  </xdr:twoCellAnchor>
  <xdr:twoCellAnchor editAs="oneCell">
    <xdr:from>
      <xdr:col>0</xdr:col>
      <xdr:colOff>58270</xdr:colOff>
      <xdr:row>0</xdr:row>
      <xdr:rowOff>248770</xdr:rowOff>
    </xdr:from>
    <xdr:to>
      <xdr:col>0</xdr:col>
      <xdr:colOff>1309934</xdr:colOff>
      <xdr:row>1</xdr:row>
      <xdr:rowOff>168089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E0580F-5F02-4DAE-B90A-8AA05045A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894" b="26903"/>
        <a:stretch/>
      </xdr:blipFill>
      <xdr:spPr>
        <a:xfrm>
          <a:off x="58270" y="248770"/>
          <a:ext cx="1251664" cy="27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wages.clo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"/>
  <sheetViews>
    <sheetView showGridLines="0" showRowColHeaders="0" tabSelected="1" zoomScale="85" zoomScaleNormal="85" workbookViewId="0">
      <selection activeCell="K6" sqref="K6"/>
    </sheetView>
  </sheetViews>
  <sheetFormatPr defaultRowHeight="15" x14ac:dyDescent="0.25"/>
  <cols>
    <col min="1" max="1" width="20.28515625" style="1" customWidth="1"/>
    <col min="2" max="2" width="8.85546875" style="3"/>
    <col min="3" max="3" width="18.28515625" customWidth="1"/>
    <col min="4" max="4" width="9.140625" bestFit="1" customWidth="1"/>
    <col min="5" max="5" width="12.28515625" customWidth="1"/>
    <col min="6" max="6" width="4" customWidth="1"/>
    <col min="7" max="7" width="13.140625" style="24" customWidth="1"/>
    <col min="10" max="10" width="12.28515625" customWidth="1"/>
    <col min="11" max="13" width="13.85546875" customWidth="1"/>
    <col min="14" max="14" width="8.85546875" customWidth="1"/>
    <col min="16" max="16" width="10.28515625" hidden="1" customWidth="1"/>
    <col min="17" max="17" width="8.85546875" hidden="1" customWidth="1"/>
    <col min="18" max="19" width="8.85546875" style="5" hidden="1" customWidth="1"/>
    <col min="20" max="20" width="8.85546875" hidden="1" customWidth="1"/>
    <col min="21" max="28" width="9.140625" hidden="1" customWidth="1"/>
    <col min="29" max="29" width="37.5703125" hidden="1" customWidth="1"/>
    <col min="30" max="32" width="0" hidden="1" customWidth="1"/>
  </cols>
  <sheetData>
    <row r="1" spans="1:29" ht="28.9" customHeight="1" x14ac:dyDescent="0.25">
      <c r="B1" s="67" t="s">
        <v>58</v>
      </c>
      <c r="C1" s="68"/>
      <c r="D1" s="68"/>
      <c r="E1" s="68"/>
      <c r="F1" s="68"/>
      <c r="G1" s="69"/>
      <c r="S1" s="86"/>
      <c r="T1" s="86"/>
      <c r="U1" s="86"/>
      <c r="V1" s="86"/>
      <c r="W1" s="52" t="s">
        <v>70</v>
      </c>
    </row>
    <row r="2" spans="1:29" ht="21" customHeight="1" x14ac:dyDescent="0.25">
      <c r="A2" s="28"/>
      <c r="B2" s="70" t="s">
        <v>75</v>
      </c>
      <c r="C2" s="70"/>
      <c r="D2" s="70"/>
      <c r="E2" s="70"/>
      <c r="F2" s="70"/>
      <c r="G2" s="71"/>
      <c r="L2" s="51"/>
      <c r="M2" s="51"/>
      <c r="N2" s="51"/>
      <c r="S2" s="87"/>
      <c r="T2" s="87"/>
      <c r="U2" s="87"/>
      <c r="V2" s="87"/>
    </row>
    <row r="3" spans="1:29" x14ac:dyDescent="0.25">
      <c r="K3" s="59" t="s">
        <v>54</v>
      </c>
      <c r="L3" s="59"/>
      <c r="M3" s="60" t="s">
        <v>55</v>
      </c>
      <c r="N3" s="60" t="s">
        <v>67</v>
      </c>
      <c r="R3" s="5" t="s">
        <v>6</v>
      </c>
    </row>
    <row r="4" spans="1:29" ht="30" x14ac:dyDescent="0.25">
      <c r="A4" s="32"/>
      <c r="B4" s="72" t="s">
        <v>68</v>
      </c>
      <c r="C4" s="72"/>
      <c r="D4" s="72"/>
      <c r="E4" s="50" t="s">
        <v>60</v>
      </c>
      <c r="H4" s="90" t="s">
        <v>65</v>
      </c>
      <c r="I4" s="91"/>
      <c r="J4" s="92"/>
      <c r="K4" s="29" t="s">
        <v>62</v>
      </c>
      <c r="L4" s="29" t="s">
        <v>61</v>
      </c>
      <c r="M4" s="60"/>
      <c r="N4" s="60"/>
    </row>
    <row r="5" spans="1:29" x14ac:dyDescent="0.25">
      <c r="A5" s="32"/>
      <c r="B5" s="61" t="s">
        <v>0</v>
      </c>
      <c r="C5" s="61"/>
      <c r="D5" s="16">
        <v>4000</v>
      </c>
      <c r="E5" s="17">
        <v>0.63</v>
      </c>
      <c r="H5" s="61" t="s">
        <v>63</v>
      </c>
      <c r="I5" s="61"/>
      <c r="J5" s="61"/>
      <c r="K5" s="27">
        <v>15103</v>
      </c>
      <c r="L5" s="22"/>
      <c r="M5" s="53">
        <f>(K5/12)+L5</f>
        <v>1258.5833333333333</v>
      </c>
      <c r="N5" s="54">
        <f>IFERROR(M5/$P$9,0)</f>
        <v>2.9322390700796289E-2</v>
      </c>
      <c r="O5" t="str">
        <f t="shared" ref="O5:O34" si="0">IF(AC5,"FALSE",$W$1)</f>
        <v>FALSE</v>
      </c>
      <c r="R5" s="5" t="s">
        <v>41</v>
      </c>
      <c r="S5" s="6">
        <f>((D5/1.2)*E5)</f>
        <v>2100</v>
      </c>
      <c r="AC5" t="b">
        <f t="shared" ref="AC5:AC34" si="1">OR(K5="",L5="")</f>
        <v>1</v>
      </c>
    </row>
    <row r="6" spans="1:29" x14ac:dyDescent="0.25">
      <c r="A6" s="32"/>
      <c r="B6" s="61" t="s">
        <v>1</v>
      </c>
      <c r="C6" s="61"/>
      <c r="D6" s="16">
        <v>4668</v>
      </c>
      <c r="E6" s="17">
        <v>0.56999999999999995</v>
      </c>
      <c r="H6" s="61" t="s">
        <v>15</v>
      </c>
      <c r="I6" s="61"/>
      <c r="J6" s="61"/>
      <c r="K6" s="27">
        <v>500</v>
      </c>
      <c r="L6" s="22"/>
      <c r="M6" s="53">
        <f>(K6/12)+L6</f>
        <v>41.666666666666664</v>
      </c>
      <c r="N6" s="54">
        <f t="shared" ref="N6:N34" si="2">IFERROR(M6/$P$9,0)</f>
        <v>9.7074722574310704E-4</v>
      </c>
      <c r="O6" t="str">
        <f t="shared" si="0"/>
        <v>FALSE</v>
      </c>
      <c r="R6" s="5" t="s">
        <v>42</v>
      </c>
      <c r="S6" s="6">
        <f t="shared" ref="S6:S8" si="3">((D6/1.2)*E6)</f>
        <v>2217.2999999999997</v>
      </c>
      <c r="AC6" t="b">
        <f t="shared" si="1"/>
        <v>1</v>
      </c>
    </row>
    <row r="7" spans="1:29" x14ac:dyDescent="0.25">
      <c r="A7" s="32"/>
      <c r="B7" s="61" t="s">
        <v>2</v>
      </c>
      <c r="C7" s="61"/>
      <c r="D7" s="16">
        <v>1210</v>
      </c>
      <c r="E7" s="17">
        <v>1</v>
      </c>
      <c r="H7" s="61" t="s">
        <v>15</v>
      </c>
      <c r="I7" s="61"/>
      <c r="J7" s="61"/>
      <c r="K7" s="27"/>
      <c r="L7" s="22"/>
      <c r="M7" s="53">
        <f>(K7/12)+L7</f>
        <v>0</v>
      </c>
      <c r="N7" s="54">
        <f t="shared" si="2"/>
        <v>0</v>
      </c>
      <c r="O7" t="str">
        <f t="shared" si="0"/>
        <v>FALSE</v>
      </c>
      <c r="R7" s="5" t="s">
        <v>43</v>
      </c>
      <c r="S7" s="6">
        <f t="shared" si="3"/>
        <v>1008.3333333333334</v>
      </c>
      <c r="AC7" t="b">
        <f t="shared" si="1"/>
        <v>1</v>
      </c>
    </row>
    <row r="8" spans="1:29" x14ac:dyDescent="0.25">
      <c r="A8" s="32"/>
      <c r="B8" s="61" t="s">
        <v>3</v>
      </c>
      <c r="C8" s="61"/>
      <c r="D8" s="16"/>
      <c r="E8" s="17"/>
      <c r="H8" s="61" t="s">
        <v>16</v>
      </c>
      <c r="I8" s="61"/>
      <c r="J8" s="61"/>
      <c r="K8" s="27">
        <v>56940</v>
      </c>
      <c r="L8" s="22"/>
      <c r="M8" s="53">
        <f t="shared" ref="M8:M32" si="4">(K8/12)+L8</f>
        <v>4745</v>
      </c>
      <c r="N8" s="54">
        <f t="shared" si="2"/>
        <v>0.11054869406762503</v>
      </c>
      <c r="O8" t="str">
        <f t="shared" si="0"/>
        <v>FALSE</v>
      </c>
      <c r="P8" t="s">
        <v>66</v>
      </c>
      <c r="R8" s="5" t="s">
        <v>44</v>
      </c>
      <c r="S8" s="6">
        <f t="shared" si="3"/>
        <v>0</v>
      </c>
      <c r="AC8" t="b">
        <f t="shared" si="1"/>
        <v>1</v>
      </c>
    </row>
    <row r="9" spans="1:29" x14ac:dyDescent="0.25">
      <c r="A9" s="32"/>
      <c r="B9" s="73" t="s">
        <v>7</v>
      </c>
      <c r="C9" s="73"/>
      <c r="D9" s="13">
        <f>SUM(D5:D8)</f>
        <v>9878</v>
      </c>
      <c r="H9" s="61" t="s">
        <v>17</v>
      </c>
      <c r="I9" s="61"/>
      <c r="J9" s="61"/>
      <c r="K9" s="27">
        <v>8130</v>
      </c>
      <c r="L9" s="22"/>
      <c r="M9" s="53">
        <f t="shared" si="4"/>
        <v>677.5</v>
      </c>
      <c r="N9" s="54">
        <f t="shared" si="2"/>
        <v>1.578434989058292E-2</v>
      </c>
      <c r="O9" t="str">
        <f t="shared" si="0"/>
        <v>FALSE</v>
      </c>
      <c r="P9" s="49">
        <f>((D9/7)*365)/12</f>
        <v>42922.261904761901</v>
      </c>
      <c r="S9" s="7">
        <f>SUM(S5:S8)</f>
        <v>5325.6333333333323</v>
      </c>
      <c r="AC9" t="b">
        <f t="shared" si="1"/>
        <v>1</v>
      </c>
    </row>
    <row r="10" spans="1:29" x14ac:dyDescent="0.25">
      <c r="A10" s="2"/>
      <c r="H10" s="61" t="s">
        <v>18</v>
      </c>
      <c r="I10" s="61"/>
      <c r="J10" s="61"/>
      <c r="K10" s="27"/>
      <c r="L10" s="22"/>
      <c r="M10" s="53">
        <f t="shared" si="4"/>
        <v>0</v>
      </c>
      <c r="N10" s="54">
        <f t="shared" si="2"/>
        <v>0</v>
      </c>
      <c r="O10" t="str">
        <f t="shared" si="0"/>
        <v>FALSE</v>
      </c>
      <c r="AC10" t="b">
        <f t="shared" si="1"/>
        <v>1</v>
      </c>
    </row>
    <row r="11" spans="1:29" x14ac:dyDescent="0.25">
      <c r="A11" s="78"/>
      <c r="B11" s="66" t="s">
        <v>45</v>
      </c>
      <c r="C11" s="66"/>
      <c r="D11" s="66"/>
      <c r="H11" s="61" t="s">
        <v>19</v>
      </c>
      <c r="I11" s="61"/>
      <c r="J11" s="61"/>
      <c r="K11" s="27">
        <v>3840</v>
      </c>
      <c r="L11" s="22"/>
      <c r="M11" s="53">
        <f t="shared" si="4"/>
        <v>320</v>
      </c>
      <c r="N11" s="54">
        <f t="shared" si="2"/>
        <v>7.455338693707062E-3</v>
      </c>
      <c r="O11" t="str">
        <f t="shared" si="0"/>
        <v>FALSE</v>
      </c>
      <c r="R11" s="8"/>
      <c r="AC11" t="b">
        <f t="shared" si="1"/>
        <v>1</v>
      </c>
    </row>
    <row r="12" spans="1:29" x14ac:dyDescent="0.25">
      <c r="A12" s="78"/>
      <c r="B12" s="61" t="s">
        <v>4</v>
      </c>
      <c r="C12" s="61"/>
      <c r="D12" s="16"/>
      <c r="H12" s="61" t="s">
        <v>20</v>
      </c>
      <c r="I12" s="61"/>
      <c r="J12" s="61"/>
      <c r="K12" s="27">
        <v>24000</v>
      </c>
      <c r="L12" s="22"/>
      <c r="M12" s="53">
        <f t="shared" si="4"/>
        <v>2000</v>
      </c>
      <c r="N12" s="54">
        <f t="shared" si="2"/>
        <v>4.6595866835669138E-2</v>
      </c>
      <c r="O12" t="str">
        <f t="shared" si="0"/>
        <v>FALSE</v>
      </c>
      <c r="AC12" t="b">
        <f t="shared" si="1"/>
        <v>1</v>
      </c>
    </row>
    <row r="13" spans="1:29" x14ac:dyDescent="0.25">
      <c r="A13" s="78"/>
      <c r="B13" s="61" t="s">
        <v>69</v>
      </c>
      <c r="C13" s="61"/>
      <c r="D13" s="16"/>
      <c r="H13" s="61" t="s">
        <v>21</v>
      </c>
      <c r="I13" s="61"/>
      <c r="J13" s="61"/>
      <c r="K13" s="27"/>
      <c r="L13" s="22"/>
      <c r="M13" s="53">
        <f t="shared" si="4"/>
        <v>0</v>
      </c>
      <c r="N13" s="54">
        <f t="shared" si="2"/>
        <v>0</v>
      </c>
      <c r="O13" t="str">
        <f t="shared" si="0"/>
        <v>FALSE</v>
      </c>
      <c r="R13" s="20" t="e">
        <f>#REF!/(D35*-1)</f>
        <v>#REF!</v>
      </c>
      <c r="S13" s="5" t="s">
        <v>53</v>
      </c>
      <c r="AC13" t="b">
        <f t="shared" si="1"/>
        <v>1</v>
      </c>
    </row>
    <row r="14" spans="1:29" x14ac:dyDescent="0.25">
      <c r="A14" s="78"/>
      <c r="B14" s="61" t="s">
        <v>5</v>
      </c>
      <c r="C14" s="61"/>
      <c r="D14" s="16"/>
      <c r="H14" s="61" t="s">
        <v>22</v>
      </c>
      <c r="I14" s="61"/>
      <c r="J14" s="61"/>
      <c r="K14" s="27">
        <v>1500</v>
      </c>
      <c r="L14" s="22"/>
      <c r="M14" s="53">
        <f t="shared" si="4"/>
        <v>125</v>
      </c>
      <c r="N14" s="54">
        <f t="shared" si="2"/>
        <v>2.9122416772293211E-3</v>
      </c>
      <c r="O14" t="str">
        <f t="shared" si="0"/>
        <v>FALSE</v>
      </c>
      <c r="AC14" t="b">
        <f t="shared" si="1"/>
        <v>1</v>
      </c>
    </row>
    <row r="15" spans="1:29" x14ac:dyDescent="0.25">
      <c r="A15" s="78"/>
      <c r="B15" s="73" t="s">
        <v>8</v>
      </c>
      <c r="C15" s="73"/>
      <c r="D15" s="13">
        <f>SUM(D12:D14)</f>
        <v>0</v>
      </c>
      <c r="H15" s="61" t="s">
        <v>23</v>
      </c>
      <c r="I15" s="61"/>
      <c r="J15" s="61"/>
      <c r="K15" s="27">
        <v>7300</v>
      </c>
      <c r="L15" s="22"/>
      <c r="M15" s="53">
        <f t="shared" si="4"/>
        <v>608.33333333333337</v>
      </c>
      <c r="N15" s="54">
        <f t="shared" si="2"/>
        <v>1.4172909495849364E-2</v>
      </c>
      <c r="O15" t="str">
        <f t="shared" si="0"/>
        <v>FALSE</v>
      </c>
      <c r="AC15" t="b">
        <f t="shared" si="1"/>
        <v>1</v>
      </c>
    </row>
    <row r="16" spans="1:29" x14ac:dyDescent="0.25">
      <c r="A16" s="2"/>
      <c r="B16"/>
      <c r="H16" s="61" t="s">
        <v>24</v>
      </c>
      <c r="I16" s="61"/>
      <c r="J16" s="61"/>
      <c r="K16" s="27">
        <v>1500</v>
      </c>
      <c r="L16" s="22"/>
      <c r="M16" s="53">
        <f t="shared" si="4"/>
        <v>125</v>
      </c>
      <c r="N16" s="54">
        <f t="shared" si="2"/>
        <v>2.9122416772293211E-3</v>
      </c>
      <c r="O16" t="str">
        <f t="shared" si="0"/>
        <v>FALSE</v>
      </c>
      <c r="AC16" t="b">
        <f t="shared" si="1"/>
        <v>1</v>
      </c>
    </row>
    <row r="17" spans="1:29" x14ac:dyDescent="0.25">
      <c r="A17" s="85" t="s">
        <v>77</v>
      </c>
      <c r="B17" s="66" t="s">
        <v>9</v>
      </c>
      <c r="C17" s="66"/>
      <c r="D17" s="66"/>
      <c r="E17" s="11" t="s">
        <v>13</v>
      </c>
      <c r="F17" s="9"/>
      <c r="H17" s="61" t="s">
        <v>25</v>
      </c>
      <c r="I17" s="61"/>
      <c r="J17" s="61"/>
      <c r="K17" s="27"/>
      <c r="L17" s="22"/>
      <c r="M17" s="53">
        <f t="shared" si="4"/>
        <v>0</v>
      </c>
      <c r="N17" s="54">
        <f t="shared" si="2"/>
        <v>0</v>
      </c>
      <c r="O17" t="str">
        <f t="shared" si="0"/>
        <v>FALSE</v>
      </c>
      <c r="AC17" t="b">
        <f t="shared" si="1"/>
        <v>1</v>
      </c>
    </row>
    <row r="18" spans="1:29" x14ac:dyDescent="0.25">
      <c r="A18" s="85"/>
      <c r="B18" s="61" t="s">
        <v>12</v>
      </c>
      <c r="C18" s="61"/>
      <c r="D18" s="16"/>
      <c r="E18" s="12">
        <f>IFERROR((D18/($D$9/1.2)),0)</f>
        <v>0</v>
      </c>
      <c r="F18" s="15"/>
      <c r="H18" s="61" t="s">
        <v>26</v>
      </c>
      <c r="I18" s="61"/>
      <c r="J18" s="61"/>
      <c r="K18" s="27">
        <v>10400</v>
      </c>
      <c r="L18" s="22"/>
      <c r="M18" s="53">
        <f t="shared" si="4"/>
        <v>866.66666666666663</v>
      </c>
      <c r="N18" s="54">
        <f t="shared" si="2"/>
        <v>2.0191542295456628E-2</v>
      </c>
      <c r="O18" t="str">
        <f t="shared" si="0"/>
        <v>FALSE</v>
      </c>
      <c r="AC18" t="b">
        <f t="shared" si="1"/>
        <v>1</v>
      </c>
    </row>
    <row r="19" spans="1:29" x14ac:dyDescent="0.25">
      <c r="A19" s="85"/>
      <c r="B19" s="61" t="s">
        <v>10</v>
      </c>
      <c r="C19" s="61"/>
      <c r="D19" s="16"/>
      <c r="E19" s="12">
        <f t="shared" ref="E19:E21" si="5">IFERROR((D19/($D$9/1.2)),0)</f>
        <v>0</v>
      </c>
      <c r="F19" s="15"/>
      <c r="H19" s="61" t="s">
        <v>27</v>
      </c>
      <c r="I19" s="61"/>
      <c r="J19" s="61"/>
      <c r="K19" s="27">
        <v>4400</v>
      </c>
      <c r="L19" s="22"/>
      <c r="M19" s="53">
        <f t="shared" si="4"/>
        <v>366.66666666666669</v>
      </c>
      <c r="N19" s="54">
        <f t="shared" si="2"/>
        <v>8.5425755865393433E-3</v>
      </c>
      <c r="O19" t="str">
        <f t="shared" si="0"/>
        <v>FALSE</v>
      </c>
      <c r="AC19" t="b">
        <f t="shared" si="1"/>
        <v>1</v>
      </c>
    </row>
    <row r="20" spans="1:29" x14ac:dyDescent="0.25">
      <c r="A20" s="85"/>
      <c r="B20" s="61" t="s">
        <v>11</v>
      </c>
      <c r="C20" s="61"/>
      <c r="D20" s="16"/>
      <c r="E20" s="12">
        <f t="shared" si="5"/>
        <v>0</v>
      </c>
      <c r="F20" s="15"/>
      <c r="H20" s="61" t="s">
        <v>28</v>
      </c>
      <c r="I20" s="61"/>
      <c r="J20" s="61"/>
      <c r="K20" s="27">
        <v>2184</v>
      </c>
      <c r="L20" s="22"/>
      <c r="M20" s="53">
        <f t="shared" si="4"/>
        <v>182</v>
      </c>
      <c r="N20" s="54">
        <f t="shared" si="2"/>
        <v>4.2402238820458916E-3</v>
      </c>
      <c r="O20" t="str">
        <f t="shared" si="0"/>
        <v>FALSE</v>
      </c>
      <c r="AC20" t="b">
        <f t="shared" si="1"/>
        <v>1</v>
      </c>
    </row>
    <row r="21" spans="1:29" x14ac:dyDescent="0.25">
      <c r="A21" s="85"/>
      <c r="B21" s="75" t="s">
        <v>76</v>
      </c>
      <c r="C21" s="75"/>
      <c r="D21" s="16">
        <v>2964</v>
      </c>
      <c r="E21" s="12">
        <f t="shared" si="5"/>
        <v>0.36007288924883574</v>
      </c>
      <c r="F21" s="15"/>
      <c r="H21" s="61" t="s">
        <v>29</v>
      </c>
      <c r="I21" s="61"/>
      <c r="J21" s="61"/>
      <c r="K21" s="27"/>
      <c r="L21" s="22"/>
      <c r="M21" s="53">
        <f t="shared" si="4"/>
        <v>0</v>
      </c>
      <c r="N21" s="54">
        <f t="shared" si="2"/>
        <v>0</v>
      </c>
      <c r="O21" t="str">
        <f t="shared" si="0"/>
        <v>FALSE</v>
      </c>
      <c r="AC21" t="b">
        <f t="shared" si="1"/>
        <v>1</v>
      </c>
    </row>
    <row r="22" spans="1:29" x14ac:dyDescent="0.25">
      <c r="A22" s="85"/>
      <c r="B22" s="73" t="s">
        <v>14</v>
      </c>
      <c r="C22" s="73"/>
      <c r="D22" s="13">
        <f>SUM(D18:D21)</f>
        <v>2964</v>
      </c>
      <c r="E22" s="12">
        <f>IFERROR((D22/($D$9/1.2)),0)</f>
        <v>0.36007288924883574</v>
      </c>
      <c r="F22" s="15"/>
      <c r="H22" s="61" t="s">
        <v>46</v>
      </c>
      <c r="I22" s="61"/>
      <c r="J22" s="61"/>
      <c r="K22" s="27">
        <v>600</v>
      </c>
      <c r="L22" s="22"/>
      <c r="M22" s="53">
        <f t="shared" si="4"/>
        <v>50</v>
      </c>
      <c r="N22" s="54">
        <f t="shared" si="2"/>
        <v>1.1648966708917286E-3</v>
      </c>
      <c r="O22" t="str">
        <f t="shared" si="0"/>
        <v>FALSE</v>
      </c>
      <c r="AC22" t="b">
        <f t="shared" si="1"/>
        <v>1</v>
      </c>
    </row>
    <row r="23" spans="1:29" x14ac:dyDescent="0.25">
      <c r="H23" s="61" t="s">
        <v>30</v>
      </c>
      <c r="I23" s="61"/>
      <c r="J23" s="61"/>
      <c r="K23" s="27"/>
      <c r="L23" s="22"/>
      <c r="M23" s="53">
        <f t="shared" si="4"/>
        <v>0</v>
      </c>
      <c r="N23" s="54">
        <f t="shared" si="2"/>
        <v>0</v>
      </c>
      <c r="O23" t="str">
        <f t="shared" si="0"/>
        <v>FALSE</v>
      </c>
      <c r="AC23" t="b">
        <f t="shared" si="1"/>
        <v>1</v>
      </c>
    </row>
    <row r="24" spans="1:29" x14ac:dyDescent="0.25">
      <c r="A24" s="78"/>
      <c r="B24" s="66" t="s">
        <v>64</v>
      </c>
      <c r="C24" s="66"/>
      <c r="D24" s="66"/>
      <c r="H24" s="61" t="s">
        <v>31</v>
      </c>
      <c r="I24" s="61"/>
      <c r="J24" s="61"/>
      <c r="K24" s="27"/>
      <c r="L24" s="22"/>
      <c r="M24" s="53">
        <f t="shared" si="4"/>
        <v>0</v>
      </c>
      <c r="N24" s="54">
        <f t="shared" si="2"/>
        <v>0</v>
      </c>
      <c r="O24" t="str">
        <f t="shared" si="0"/>
        <v>FALSE</v>
      </c>
      <c r="AC24" t="b">
        <f t="shared" si="1"/>
        <v>1</v>
      </c>
    </row>
    <row r="25" spans="1:29" x14ac:dyDescent="0.25">
      <c r="A25" s="78"/>
      <c r="B25" s="74" t="s">
        <v>59</v>
      </c>
      <c r="C25" s="74"/>
      <c r="D25" s="18">
        <v>3750</v>
      </c>
      <c r="H25" s="61" t="s">
        <v>32</v>
      </c>
      <c r="I25" s="61"/>
      <c r="J25" s="61"/>
      <c r="K25" s="27">
        <v>800</v>
      </c>
      <c r="L25" s="22"/>
      <c r="M25" s="53">
        <f t="shared" si="4"/>
        <v>66.666666666666671</v>
      </c>
      <c r="N25" s="54">
        <f t="shared" si="2"/>
        <v>1.5531955611889714E-3</v>
      </c>
      <c r="O25" t="str">
        <f t="shared" si="0"/>
        <v>FALSE</v>
      </c>
      <c r="AC25" t="b">
        <f t="shared" si="1"/>
        <v>1</v>
      </c>
    </row>
    <row r="26" spans="1:29" x14ac:dyDescent="0.25">
      <c r="H26" s="61" t="s">
        <v>33</v>
      </c>
      <c r="I26" s="61"/>
      <c r="J26" s="61"/>
      <c r="K26" s="27">
        <v>6504</v>
      </c>
      <c r="L26" s="22"/>
      <c r="M26" s="53">
        <f t="shared" si="4"/>
        <v>542</v>
      </c>
      <c r="N26" s="54">
        <f t="shared" si="2"/>
        <v>1.2627479912466337E-2</v>
      </c>
      <c r="O26" t="str">
        <f t="shared" si="0"/>
        <v>FALSE</v>
      </c>
      <c r="AC26" t="b">
        <f t="shared" si="1"/>
        <v>1</v>
      </c>
    </row>
    <row r="27" spans="1:29" ht="14.45" customHeight="1" x14ac:dyDescent="0.25">
      <c r="A27" s="78"/>
      <c r="B27" s="79" t="s">
        <v>57</v>
      </c>
      <c r="C27" s="80"/>
      <c r="D27" s="81"/>
      <c r="H27" s="61" t="s">
        <v>34</v>
      </c>
      <c r="I27" s="61"/>
      <c r="J27" s="61"/>
      <c r="K27" s="27">
        <v>2520</v>
      </c>
      <c r="L27" s="22"/>
      <c r="M27" s="53">
        <f t="shared" si="4"/>
        <v>210</v>
      </c>
      <c r="N27" s="54">
        <f t="shared" si="2"/>
        <v>4.8925660177452594E-3</v>
      </c>
      <c r="O27" t="str">
        <f t="shared" si="0"/>
        <v>FALSE</v>
      </c>
      <c r="AC27" t="b">
        <f t="shared" si="1"/>
        <v>1</v>
      </c>
    </row>
    <row r="28" spans="1:29" ht="14.45" customHeight="1" x14ac:dyDescent="0.25">
      <c r="A28" s="78"/>
      <c r="B28" s="82" t="s">
        <v>37</v>
      </c>
      <c r="C28" s="83"/>
      <c r="D28" s="84"/>
      <c r="H28" s="61" t="s">
        <v>35</v>
      </c>
      <c r="I28" s="61"/>
      <c r="J28" s="61"/>
      <c r="K28" s="27">
        <v>9960</v>
      </c>
      <c r="L28" s="22"/>
      <c r="M28" s="53">
        <f t="shared" si="4"/>
        <v>830</v>
      </c>
      <c r="N28" s="54">
        <f t="shared" si="2"/>
        <v>1.9337284736802691E-2</v>
      </c>
      <c r="O28" t="str">
        <f t="shared" si="0"/>
        <v>FALSE</v>
      </c>
      <c r="AC28" t="b">
        <f t="shared" si="1"/>
        <v>1</v>
      </c>
    </row>
    <row r="29" spans="1:29" ht="14.45" customHeight="1" x14ac:dyDescent="0.25">
      <c r="A29" s="78"/>
      <c r="B29" s="77" t="s">
        <v>50</v>
      </c>
      <c r="C29" s="77"/>
      <c r="D29" s="26">
        <f>(D9/1.2)</f>
        <v>8231.6666666666679</v>
      </c>
      <c r="G29" s="25"/>
      <c r="H29" s="61" t="s">
        <v>40</v>
      </c>
      <c r="I29" s="61"/>
      <c r="J29" s="61"/>
      <c r="K29" s="27">
        <v>6108</v>
      </c>
      <c r="L29" s="22"/>
      <c r="M29" s="53">
        <f t="shared" si="4"/>
        <v>509</v>
      </c>
      <c r="N29" s="54">
        <f t="shared" si="2"/>
        <v>1.1858648109677796E-2</v>
      </c>
      <c r="O29" t="str">
        <f t="shared" si="0"/>
        <v>FALSE</v>
      </c>
      <c r="AC29" t="b">
        <f t="shared" si="1"/>
        <v>1</v>
      </c>
    </row>
    <row r="30" spans="1:29" ht="14.45" customHeight="1" x14ac:dyDescent="0.25">
      <c r="A30" s="78"/>
      <c r="B30" s="61" t="s">
        <v>51</v>
      </c>
      <c r="C30" s="61"/>
      <c r="D30" s="10">
        <f>S9</f>
        <v>5325.6333333333323</v>
      </c>
      <c r="E30" s="9">
        <f>D30/D29</f>
        <v>0.64696902206924456</v>
      </c>
      <c r="G30" s="32"/>
      <c r="H30" s="61" t="s">
        <v>36</v>
      </c>
      <c r="I30" s="61"/>
      <c r="J30" s="61"/>
      <c r="K30" s="27">
        <v>12000</v>
      </c>
      <c r="L30" s="22"/>
      <c r="M30" s="53">
        <f t="shared" si="4"/>
        <v>1000</v>
      </c>
      <c r="N30" s="54">
        <f t="shared" si="2"/>
        <v>2.3297933417834569E-2</v>
      </c>
      <c r="O30" t="str">
        <f t="shared" si="0"/>
        <v>FALSE</v>
      </c>
      <c r="AC30" t="b">
        <f t="shared" si="1"/>
        <v>1</v>
      </c>
    </row>
    <row r="31" spans="1:29" x14ac:dyDescent="0.25">
      <c r="A31" s="78"/>
      <c r="B31" s="61" t="s">
        <v>48</v>
      </c>
      <c r="C31" s="61"/>
      <c r="D31" s="10">
        <f>D22</f>
        <v>2964</v>
      </c>
      <c r="G31" s="32"/>
      <c r="H31" s="61" t="s">
        <v>39</v>
      </c>
      <c r="I31" s="61"/>
      <c r="J31" s="61"/>
      <c r="K31" s="27"/>
      <c r="L31" s="22"/>
      <c r="M31" s="53">
        <f t="shared" si="4"/>
        <v>0</v>
      </c>
      <c r="N31" s="54">
        <f t="shared" si="2"/>
        <v>0</v>
      </c>
      <c r="O31" t="str">
        <f t="shared" si="0"/>
        <v>FALSE</v>
      </c>
      <c r="AC31" t="b">
        <f t="shared" si="1"/>
        <v>1</v>
      </c>
    </row>
    <row r="32" spans="1:29" x14ac:dyDescent="0.25">
      <c r="A32" s="78"/>
      <c r="B32" s="61" t="s">
        <v>47</v>
      </c>
      <c r="C32" s="61"/>
      <c r="D32" s="10">
        <f>(D25*12)/52</f>
        <v>865.38461538461536</v>
      </c>
      <c r="G32" s="32"/>
      <c r="H32" s="75" t="s">
        <v>71</v>
      </c>
      <c r="I32" s="75"/>
      <c r="J32" s="75"/>
      <c r="K32" s="27">
        <v>14539</v>
      </c>
      <c r="L32" s="22"/>
      <c r="M32" s="53">
        <f t="shared" si="4"/>
        <v>1211.5833333333333</v>
      </c>
      <c r="N32" s="54">
        <f t="shared" si="2"/>
        <v>2.8227387830158067E-2</v>
      </c>
      <c r="O32" t="str">
        <f t="shared" si="0"/>
        <v>FALSE</v>
      </c>
      <c r="AC32" t="b">
        <f t="shared" si="1"/>
        <v>1</v>
      </c>
    </row>
    <row r="33" spans="1:29" x14ac:dyDescent="0.25">
      <c r="A33" s="78"/>
      <c r="B33" s="61" t="s">
        <v>49</v>
      </c>
      <c r="C33" s="61"/>
      <c r="D33" s="10">
        <f>((M35*12)/52)</f>
        <v>3923.6153846153848</v>
      </c>
      <c r="H33" s="75" t="s">
        <v>71</v>
      </c>
      <c r="I33" s="75"/>
      <c r="J33" s="75"/>
      <c r="K33" s="27">
        <v>8400</v>
      </c>
      <c r="L33" s="22"/>
      <c r="M33" s="53">
        <f>(K33/12)+L33</f>
        <v>700</v>
      </c>
      <c r="N33" s="54">
        <f t="shared" si="2"/>
        <v>1.6308553392484198E-2</v>
      </c>
      <c r="O33" t="str">
        <f t="shared" si="0"/>
        <v>FALSE</v>
      </c>
      <c r="AC33" t="b">
        <f t="shared" si="1"/>
        <v>1</v>
      </c>
    </row>
    <row r="34" spans="1:29" ht="15.75" x14ac:dyDescent="0.25">
      <c r="B34" s="63" t="s">
        <v>38</v>
      </c>
      <c r="C34" s="63"/>
      <c r="D34" s="14">
        <f>(((D33+D32+D31)/E30)*1.2)</f>
        <v>14380.286663870969</v>
      </c>
      <c r="H34" s="75" t="s">
        <v>71</v>
      </c>
      <c r="I34" s="75"/>
      <c r="J34" s="75"/>
      <c r="K34" s="27">
        <v>6800</v>
      </c>
      <c r="L34" s="22"/>
      <c r="M34" s="53">
        <f>(K34/12)+L34</f>
        <v>566.66666666666663</v>
      </c>
      <c r="N34" s="54">
        <f t="shared" si="2"/>
        <v>1.3202162270106255E-2</v>
      </c>
      <c r="O34" t="str">
        <f t="shared" si="0"/>
        <v>FALSE</v>
      </c>
      <c r="AC34" t="b">
        <f t="shared" si="1"/>
        <v>1</v>
      </c>
    </row>
    <row r="35" spans="1:29" ht="14.45" customHeight="1" x14ac:dyDescent="0.25">
      <c r="A35" s="78"/>
      <c r="B35" s="64" t="s">
        <v>52</v>
      </c>
      <c r="C35" s="65"/>
      <c r="D35" s="35">
        <f>D9-D34</f>
        <v>-4502.2866638709693</v>
      </c>
      <c r="H35" s="76" t="s">
        <v>72</v>
      </c>
      <c r="I35" s="76"/>
      <c r="J35" s="76"/>
      <c r="K35" s="57">
        <f>SUM(K5:K34)</f>
        <v>204028</v>
      </c>
      <c r="L35" s="58">
        <f>SUM(L5:L34)</f>
        <v>0</v>
      </c>
      <c r="M35" s="53">
        <f>(K35/12)+L35</f>
        <v>17002.333333333332</v>
      </c>
      <c r="N35" s="55">
        <f>SUM(N7:N34)</f>
        <v>0.36582609202128991</v>
      </c>
    </row>
    <row r="36" spans="1:29" ht="14.45" customHeight="1" x14ac:dyDescent="0.25">
      <c r="A36" s="78"/>
      <c r="B36" s="36"/>
      <c r="D36" s="21"/>
      <c r="G36" s="37"/>
      <c r="H36" s="38"/>
      <c r="I36" s="38"/>
      <c r="J36" s="38"/>
      <c r="K36" s="56" t="s">
        <v>73</v>
      </c>
      <c r="L36" s="56" t="s">
        <v>74</v>
      </c>
      <c r="M36" s="39"/>
      <c r="N36" s="40"/>
      <c r="AC36" s="4"/>
    </row>
    <row r="37" spans="1:29" ht="28.15" customHeight="1" x14ac:dyDescent="0.25">
      <c r="A37" s="78"/>
      <c r="B37" s="88" t="str">
        <f>IF(D35&lt;0,"If nothing changes then your savings can sustain this loss for around","")</f>
        <v>If nothing changes then your savings can sustain this loss for around</v>
      </c>
      <c r="C37" s="88"/>
      <c r="D37" s="88"/>
      <c r="E37" s="41"/>
      <c r="L37" s="4"/>
      <c r="M37" s="4"/>
    </row>
    <row r="38" spans="1:29" ht="14.45" customHeight="1" x14ac:dyDescent="0.25">
      <c r="A38" s="78"/>
      <c r="B38" s="88"/>
      <c r="C38" s="88"/>
      <c r="D38" s="88"/>
      <c r="E38" s="41"/>
      <c r="G38" s="3" t="s">
        <v>56</v>
      </c>
      <c r="L38" s="4"/>
      <c r="M38" s="4"/>
    </row>
    <row r="39" spans="1:29" ht="14.45" customHeight="1" x14ac:dyDescent="0.25">
      <c r="B39" s="43"/>
      <c r="C39" s="48" t="str">
        <f>IF(D35&lt;0,ROUNDDOWN(C43,0)&amp;" Weeks","")</f>
        <v>0 Weeks</v>
      </c>
      <c r="D39" s="34"/>
      <c r="G39" s="23" t="s">
        <v>78</v>
      </c>
      <c r="L39" s="4"/>
      <c r="M39" s="4"/>
    </row>
    <row r="40" spans="1:29" ht="14.45" customHeight="1" x14ac:dyDescent="0.25">
      <c r="B40" s="42"/>
      <c r="C40" s="33"/>
      <c r="D40" s="33"/>
      <c r="L40" s="4"/>
      <c r="M40" s="4"/>
    </row>
    <row r="41" spans="1:29" x14ac:dyDescent="0.25">
      <c r="B41" s="62"/>
      <c r="C41" s="62"/>
      <c r="G41" s="30"/>
      <c r="L41" s="4"/>
      <c r="M41" s="4"/>
    </row>
    <row r="42" spans="1:29" x14ac:dyDescent="0.25">
      <c r="G42" s="31"/>
      <c r="L42" s="4"/>
      <c r="M42" s="4"/>
    </row>
    <row r="43" spans="1:29" x14ac:dyDescent="0.25">
      <c r="B43" s="45"/>
      <c r="C43" s="46">
        <f>IF(D35&lt;0,D15/(D35*-1),"")</f>
        <v>0</v>
      </c>
      <c r="D43" s="47"/>
      <c r="G43" s="31"/>
      <c r="H43" s="30"/>
      <c r="I43" s="30"/>
      <c r="J43" s="30"/>
      <c r="K43" s="30"/>
      <c r="L43" s="30"/>
      <c r="M43" s="30"/>
      <c r="N43" s="30"/>
    </row>
    <row r="44" spans="1:29" x14ac:dyDescent="0.25">
      <c r="B44" s="89">
        <f>IF(D35&lt;0,D15/(D35*-1),"")</f>
        <v>0</v>
      </c>
      <c r="C44" s="89"/>
      <c r="D44" s="89"/>
      <c r="G44" s="31"/>
      <c r="H44" s="31"/>
      <c r="I44" s="31"/>
      <c r="J44" s="31"/>
      <c r="K44" s="31"/>
      <c r="L44" s="31"/>
      <c r="M44" s="31"/>
      <c r="N44" s="31"/>
    </row>
    <row r="45" spans="1:29" x14ac:dyDescent="0.25">
      <c r="B45" s="44"/>
      <c r="C45" s="4"/>
      <c r="D45" s="4"/>
      <c r="G45" s="31"/>
      <c r="H45" s="31"/>
      <c r="I45" s="31"/>
      <c r="J45" s="31"/>
      <c r="K45" s="31"/>
      <c r="L45" s="31"/>
      <c r="M45" s="31"/>
      <c r="N45" s="31"/>
    </row>
    <row r="46" spans="1:29" ht="14.45" customHeight="1" x14ac:dyDescent="0.25">
      <c r="A46" s="2"/>
      <c r="F46" s="19"/>
      <c r="G46" s="31"/>
      <c r="H46" s="31"/>
      <c r="I46" s="31"/>
      <c r="J46" s="31"/>
      <c r="K46" s="31"/>
      <c r="L46" s="31"/>
      <c r="M46" s="31"/>
      <c r="N46" s="31"/>
    </row>
    <row r="47" spans="1:29" x14ac:dyDescent="0.25">
      <c r="G47" s="31"/>
      <c r="H47" s="31"/>
      <c r="I47" s="31"/>
      <c r="J47" s="31"/>
      <c r="K47" s="31"/>
      <c r="L47" s="31"/>
      <c r="M47" s="31"/>
      <c r="N47" s="31"/>
    </row>
    <row r="48" spans="1:29" x14ac:dyDescent="0.25">
      <c r="G48" s="31"/>
      <c r="H48" s="31"/>
      <c r="I48" s="31"/>
      <c r="J48" s="31"/>
      <c r="K48" s="31"/>
      <c r="L48" s="31"/>
      <c r="M48" s="31"/>
      <c r="N48" s="31"/>
    </row>
    <row r="49" spans="7:14" x14ac:dyDescent="0.25">
      <c r="G49" s="31"/>
      <c r="H49" s="31"/>
      <c r="I49" s="31"/>
      <c r="J49" s="31"/>
      <c r="K49" s="31"/>
      <c r="L49" s="31"/>
      <c r="M49" s="31"/>
      <c r="N49" s="31"/>
    </row>
    <row r="50" spans="7:14" x14ac:dyDescent="0.25">
      <c r="G50" s="31"/>
      <c r="H50" s="31"/>
      <c r="I50" s="31"/>
      <c r="J50" s="31"/>
      <c r="K50" s="31"/>
      <c r="L50" s="31"/>
      <c r="M50" s="31"/>
      <c r="N50" s="31"/>
    </row>
    <row r="51" spans="7:14" x14ac:dyDescent="0.25">
      <c r="G51" s="31"/>
      <c r="H51" s="31"/>
      <c r="I51" s="31"/>
      <c r="J51" s="31"/>
      <c r="K51" s="31"/>
      <c r="L51" s="31"/>
      <c r="M51" s="31"/>
      <c r="N51" s="31"/>
    </row>
    <row r="52" spans="7:14" x14ac:dyDescent="0.25">
      <c r="G52" s="31"/>
      <c r="H52" s="31"/>
      <c r="I52" s="31"/>
      <c r="J52" s="31"/>
      <c r="K52" s="31"/>
      <c r="L52" s="31"/>
      <c r="M52" s="31"/>
      <c r="N52" s="31"/>
    </row>
    <row r="53" spans="7:14" x14ac:dyDescent="0.25">
      <c r="G53" s="31"/>
      <c r="H53" s="31"/>
      <c r="I53" s="31"/>
      <c r="J53" s="31"/>
      <c r="K53" s="31"/>
      <c r="L53" s="31"/>
      <c r="M53" s="31"/>
      <c r="N53" s="31"/>
    </row>
    <row r="54" spans="7:14" x14ac:dyDescent="0.25">
      <c r="G54" s="31"/>
      <c r="H54" s="31"/>
      <c r="I54" s="31"/>
      <c r="J54" s="31"/>
      <c r="K54" s="31"/>
      <c r="L54" s="31"/>
      <c r="M54" s="31"/>
      <c r="N54" s="31"/>
    </row>
    <row r="55" spans="7:14" x14ac:dyDescent="0.25">
      <c r="H55" s="31"/>
      <c r="I55" s="31"/>
      <c r="J55" s="31"/>
      <c r="K55" s="31"/>
      <c r="L55" s="31"/>
      <c r="M55" s="31"/>
      <c r="N55" s="31"/>
    </row>
    <row r="56" spans="7:14" x14ac:dyDescent="0.25">
      <c r="H56" s="31"/>
      <c r="I56" s="31"/>
      <c r="J56" s="31"/>
      <c r="K56" s="31"/>
      <c r="L56" s="31"/>
      <c r="M56" s="31"/>
      <c r="N56" s="31"/>
    </row>
  </sheetData>
  <sheetProtection algorithmName="SHA-512" hashValue="ohoB8t5UAJrq+HZX3YeLmtDYOei5tzoIx19jWpCjWP3B91/WaQEqMArqAPX5Rs8ZtyAVzcRVyEseuWx64bK8ng==" saltValue="7gwYpTnuC5v617tnhCEEEQ==" spinCount="100000" sheet="1" selectLockedCells="1"/>
  <mergeCells count="74">
    <mergeCell ref="S1:V2"/>
    <mergeCell ref="H21:J21"/>
    <mergeCell ref="B37:D38"/>
    <mergeCell ref="B44:D44"/>
    <mergeCell ref="H4:J4"/>
    <mergeCell ref="H5:J5"/>
    <mergeCell ref="H6:J6"/>
    <mergeCell ref="B31:C31"/>
    <mergeCell ref="H34:J34"/>
    <mergeCell ref="H11:J11"/>
    <mergeCell ref="H20:J20"/>
    <mergeCell ref="H19:J19"/>
    <mergeCell ref="H30:J30"/>
    <mergeCell ref="H15:J15"/>
    <mergeCell ref="H14:J14"/>
    <mergeCell ref="H13:J13"/>
    <mergeCell ref="H12:J12"/>
    <mergeCell ref="H35:J35"/>
    <mergeCell ref="B29:C29"/>
    <mergeCell ref="A35:A38"/>
    <mergeCell ref="A24:A25"/>
    <mergeCell ref="A27:A33"/>
    <mergeCell ref="H33:J33"/>
    <mergeCell ref="H32:J32"/>
    <mergeCell ref="H31:J31"/>
    <mergeCell ref="H25:J25"/>
    <mergeCell ref="H24:J24"/>
    <mergeCell ref="B30:C30"/>
    <mergeCell ref="B27:D27"/>
    <mergeCell ref="B28:D28"/>
    <mergeCell ref="A11:A15"/>
    <mergeCell ref="A17:A22"/>
    <mergeCell ref="B25:C25"/>
    <mergeCell ref="B20:C20"/>
    <mergeCell ref="B19:C19"/>
    <mergeCell ref="B18:C18"/>
    <mergeCell ref="B21:C21"/>
    <mergeCell ref="B22:C22"/>
    <mergeCell ref="B24:D24"/>
    <mergeCell ref="B17:D17"/>
    <mergeCell ref="B1:G1"/>
    <mergeCell ref="B2:G2"/>
    <mergeCell ref="B6:C6"/>
    <mergeCell ref="B5:C5"/>
    <mergeCell ref="B4:D4"/>
    <mergeCell ref="B7:C7"/>
    <mergeCell ref="B9:C9"/>
    <mergeCell ref="B8:C8"/>
    <mergeCell ref="B15:C15"/>
    <mergeCell ref="B13:C13"/>
    <mergeCell ref="B14:C14"/>
    <mergeCell ref="B12:C12"/>
    <mergeCell ref="B11:D11"/>
    <mergeCell ref="B41:C41"/>
    <mergeCell ref="B34:C34"/>
    <mergeCell ref="B35:C35"/>
    <mergeCell ref="B32:C32"/>
    <mergeCell ref="B33:C33"/>
    <mergeCell ref="K3:L3"/>
    <mergeCell ref="N3:N4"/>
    <mergeCell ref="M3:M4"/>
    <mergeCell ref="H26:J26"/>
    <mergeCell ref="H29:J29"/>
    <mergeCell ref="H28:J28"/>
    <mergeCell ref="H27:J27"/>
    <mergeCell ref="H10:J10"/>
    <mergeCell ref="H9:J9"/>
    <mergeCell ref="H8:J8"/>
    <mergeCell ref="H7:J7"/>
    <mergeCell ref="H18:J18"/>
    <mergeCell ref="H17:J17"/>
    <mergeCell ref="H16:J16"/>
    <mergeCell ref="H23:J23"/>
    <mergeCell ref="H22:J22"/>
  </mergeCells>
  <conditionalFormatting sqref="N35:N36">
    <cfRule type="cellIs" dxfId="6" priority="13" operator="greaterThan">
      <formula>1</formula>
    </cfRule>
  </conditionalFormatting>
  <conditionalFormatting sqref="D34">
    <cfRule type="cellIs" dxfId="5" priority="10" operator="greaterThan">
      <formula>$D$9</formula>
    </cfRule>
  </conditionalFormatting>
  <conditionalFormatting sqref="D35:D36">
    <cfRule type="cellIs" dxfId="4" priority="9" operator="lessThan">
      <formula>0</formula>
    </cfRule>
  </conditionalFormatting>
  <conditionalFormatting sqref="B37 E37:E38">
    <cfRule type="containsText" dxfId="3" priority="8" operator="containsText" text="If nothing changes then your savings can sustain this loss for">
      <formula>NOT(ISERROR(SEARCH("If nothing changes then your savings can sustain this loss for",B37)))</formula>
    </cfRule>
  </conditionalFormatting>
  <conditionalFormatting sqref="C39">
    <cfRule type="cellIs" dxfId="2" priority="4" operator="equal">
      <formula>#VALUE!</formula>
    </cfRule>
  </conditionalFormatting>
  <conditionalFormatting sqref="O5:O34">
    <cfRule type="containsText" dxfId="1" priority="1" operator="containsText" text="ERROR: Please enter costs either annually or monthly">
      <formula>NOT(ISERROR(SEARCH("ERROR: Please enter costs either annually or monthly",O5)))</formula>
    </cfRule>
    <cfRule type="containsText" dxfId="0" priority="2" operator="containsText" text="FALSE">
      <formula>NOT(ISERROR(SEARCH("FALSE",O5)))</formula>
    </cfRule>
  </conditionalFormatting>
  <hyperlinks>
    <hyperlink ref="G39" r:id="rId1" xr:uid="{169F4E6B-D35B-4A9F-B35C-DD2C1A7F2678}"/>
  </hyperlinks>
  <pageMargins left="0.25" right="0.25" top="0.75" bottom="0.75" header="0.3" footer="0.3"/>
  <pageSetup paperSize="9" scale="65" orientation="portrait" r:id="rId2"/>
  <ignoredErrors>
    <ignoredError sqref="M35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4A0B-D87A-4E52-A2A1-AF6B4665EF4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3F0A9D3D43F4BAD60CAF9075213ED" ma:contentTypeVersion="13" ma:contentTypeDescription="Create a new document." ma:contentTypeScope="" ma:versionID="c7712562011cb80f1790b024c9bb628d">
  <xsd:schema xmlns:xsd="http://www.w3.org/2001/XMLSchema" xmlns:xs="http://www.w3.org/2001/XMLSchema" xmlns:p="http://schemas.microsoft.com/office/2006/metadata/properties" xmlns:ns3="4f06df02-b277-4248-b690-c79bde2619a0" xmlns:ns4="489b6b58-a036-4d41-9a8c-8a4e8f297938" targetNamespace="http://schemas.microsoft.com/office/2006/metadata/properties" ma:root="true" ma:fieldsID="5b41969c1f146d5701b7acd2d6387410" ns3:_="" ns4:_="">
    <xsd:import namespace="4f06df02-b277-4248-b690-c79bde2619a0"/>
    <xsd:import namespace="489b6b58-a036-4d41-9a8c-8a4e8f2979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6df02-b277-4248-b690-c79bde261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b6b58-a036-4d41-9a8c-8a4e8f2979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6313C1-47E9-4EB2-8959-4C41AF5905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40E2AC-F843-42C8-8FC4-7DF752480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06df02-b277-4248-b690-c79bde2619a0"/>
    <ds:schemaRef ds:uri="489b6b58-a036-4d41-9a8c-8a4e8f297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BD9CEF-0668-4D23-B6BA-2B3528F33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Cashflow Calculator</vt:lpstr>
      <vt:lpstr>Sheet2</vt:lpstr>
      <vt:lpstr>'Simple Cashflow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 Stewart</dc:creator>
  <cp:lastModifiedBy>Robbie Stewart</cp:lastModifiedBy>
  <cp:lastPrinted>2020-06-30T14:09:50Z</cp:lastPrinted>
  <dcterms:created xsi:type="dcterms:W3CDTF">2015-06-05T18:17:20Z</dcterms:created>
  <dcterms:modified xsi:type="dcterms:W3CDTF">2023-02-13T23:26:34Z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0x0101004A93F0A9D3D43F4BAD60CAF9075213ED</vt:lpwstr>
  </property>
</Properties>
</file>